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osbih.corp\data\Redirekcija\m.segrt\My Documents\DERK\Zahtjev za tarifu za 2025. godinu\"/>
    </mc:Choice>
  </mc:AlternateContent>
  <xr:revisionPtr revIDLastSave="0" documentId="13_ncr:1_{7C356488-68B0-43DE-8ADA-FCBC242A8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K+TER+ PR 2025." sheetId="1" r:id="rId1"/>
    <sheet name="GUBICI 2025." sheetId="5" r:id="rId2"/>
    <sheet name="UKUPNO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4" l="1"/>
  <c r="H12" i="4" s="1"/>
  <c r="C3" i="5" l="1"/>
  <c r="C27" i="5" s="1"/>
  <c r="C25" i="5"/>
  <c r="C23" i="5"/>
  <c r="C21" i="5"/>
  <c r="C19" i="5"/>
  <c r="C17" i="5"/>
  <c r="C15" i="5"/>
  <c r="C13" i="5"/>
  <c r="C11" i="5"/>
  <c r="C9" i="5"/>
  <c r="C7" i="5"/>
  <c r="C5" i="5"/>
  <c r="D41" i="1"/>
  <c r="K41" i="1" s="1"/>
  <c r="F29" i="1"/>
  <c r="M16" i="1" l="1"/>
  <c r="P16" i="1" s="1"/>
  <c r="M15" i="1"/>
  <c r="P15" i="1" s="1"/>
  <c r="M14" i="1"/>
  <c r="P14" i="1" s="1"/>
  <c r="M13" i="1"/>
  <c r="P13" i="1" s="1"/>
  <c r="M12" i="1"/>
  <c r="P12" i="1" s="1"/>
  <c r="M11" i="1"/>
  <c r="P11" i="1" s="1"/>
  <c r="M10" i="1"/>
  <c r="P10" i="1" s="1"/>
  <c r="M9" i="1"/>
  <c r="P9" i="1" s="1"/>
  <c r="M8" i="1"/>
  <c r="P8" i="1" s="1"/>
  <c r="M7" i="1"/>
  <c r="P7" i="1" s="1"/>
  <c r="M6" i="1"/>
  <c r="P6" i="1" s="1"/>
  <c r="M5" i="1"/>
  <c r="P5" i="1" s="1"/>
  <c r="B27" i="5"/>
  <c r="P17" i="1" l="1"/>
  <c r="I5" i="4"/>
  <c r="D51" i="1" l="1"/>
  <c r="K51" i="1" s="1"/>
  <c r="D50" i="1"/>
  <c r="K50" i="1" s="1"/>
  <c r="D42" i="1"/>
  <c r="K42" i="1" s="1"/>
  <c r="D49" i="1"/>
  <c r="K49" i="1" s="1"/>
  <c r="D48" i="1"/>
  <c r="K48" i="1" s="1"/>
  <c r="D47" i="1"/>
  <c r="K47" i="1" s="1"/>
  <c r="D46" i="1"/>
  <c r="K46" i="1" s="1"/>
  <c r="D45" i="1"/>
  <c r="K45" i="1" s="1"/>
  <c r="D44" i="1"/>
  <c r="K44" i="1" s="1"/>
  <c r="D43" i="1"/>
  <c r="K43" i="1" s="1"/>
  <c r="D40" i="1"/>
  <c r="K40" i="1" s="1"/>
  <c r="K52" i="1" l="1"/>
  <c r="D58" i="1"/>
  <c r="K58" i="1" s="1"/>
  <c r="D62" i="1"/>
  <c r="K62" i="1" s="1"/>
  <c r="D60" i="1"/>
  <c r="K60" i="1" s="1"/>
  <c r="D64" i="1"/>
  <c r="K64" i="1" s="1"/>
  <c r="D56" i="1"/>
  <c r="K56" i="1" s="1"/>
  <c r="K68" i="1" s="1"/>
  <c r="D66" i="1"/>
  <c r="K66" i="1" s="1"/>
  <c r="D57" i="1"/>
  <c r="K57" i="1" s="1"/>
  <c r="D59" i="1"/>
  <c r="K59" i="1" s="1"/>
  <c r="D61" i="1"/>
  <c r="K61" i="1" s="1"/>
  <c r="D63" i="1"/>
  <c r="K63" i="1" s="1"/>
  <c r="D65" i="1"/>
  <c r="K65" i="1" s="1"/>
  <c r="D67" i="1"/>
  <c r="K67" i="1" s="1"/>
  <c r="E9" i="1" l="1"/>
  <c r="E20" i="1" l="1"/>
  <c r="E19" i="1"/>
  <c r="E18" i="1"/>
  <c r="E17" i="1"/>
  <c r="E16" i="1"/>
  <c r="E15" i="1"/>
  <c r="E14" i="1"/>
  <c r="E13" i="1"/>
  <c r="E12" i="1"/>
  <c r="E11" i="1"/>
  <c r="E8" i="1"/>
  <c r="E7" i="1"/>
  <c r="E6" i="1"/>
  <c r="H6" i="1" s="1"/>
  <c r="E5" i="1"/>
  <c r="H5" i="1" s="1"/>
  <c r="E10" i="1"/>
  <c r="I5" i="1" l="1"/>
  <c r="H9" i="1"/>
  <c r="H13" i="1"/>
  <c r="H17" i="1"/>
  <c r="H7" i="1"/>
  <c r="H11" i="1"/>
  <c r="H15" i="1"/>
  <c r="H19" i="1"/>
  <c r="E28" i="1"/>
  <c r="E27" i="1"/>
  <c r="E26" i="1"/>
  <c r="E25" i="1"/>
  <c r="E23" i="1"/>
  <c r="E24" i="1"/>
  <c r="E22" i="1"/>
  <c r="E21" i="1"/>
  <c r="H20" i="1" l="1"/>
  <c r="I19" i="1" s="1"/>
  <c r="H12" i="1"/>
  <c r="I11" i="1" s="1"/>
  <c r="H18" i="1"/>
  <c r="I17" i="1" s="1"/>
  <c r="H16" i="1"/>
  <c r="I15" i="1" s="1"/>
  <c r="H8" i="1"/>
  <c r="I7" i="1" s="1"/>
  <c r="H14" i="1"/>
  <c r="I13" i="1" s="1"/>
  <c r="H10" i="1"/>
  <c r="I9" i="1" s="1"/>
  <c r="H21" i="1"/>
  <c r="H23" i="1"/>
  <c r="H25" i="1"/>
  <c r="H27" i="1"/>
  <c r="H24" i="1" l="1"/>
  <c r="I23" i="1" s="1"/>
  <c r="H28" i="1"/>
  <c r="I27" i="1" s="1"/>
  <c r="H26" i="1"/>
  <c r="I25" i="1" s="1"/>
  <c r="H22" i="1"/>
  <c r="I21" i="1" s="1"/>
  <c r="I29" i="1" l="1"/>
  <c r="H29" i="1"/>
  <c r="A5" i="4" l="1"/>
  <c r="B7" i="4" s="1"/>
  <c r="H9" i="4" s="1"/>
  <c r="H14" i="4" s="1"/>
  <c r="H71" i="1"/>
</calcChain>
</file>

<file path=xl/sharedStrings.xml><?xml version="1.0" encoding="utf-8"?>
<sst xmlns="http://schemas.openxmlformats.org/spreadsheetml/2006/main" count="136" uniqueCount="48">
  <si>
    <t>Septembar</t>
  </si>
  <si>
    <t>Ukupan iznos za mjesec</t>
  </si>
  <si>
    <t>Oktobar</t>
  </si>
  <si>
    <t>Novembar</t>
  </si>
  <si>
    <t>Decembar</t>
  </si>
  <si>
    <t>Kapacitet</t>
  </si>
  <si>
    <t>Nevršni sati</t>
  </si>
  <si>
    <t>Vršni sati</t>
  </si>
  <si>
    <t>Broj sati</t>
  </si>
  <si>
    <t>Dana u mjesecu</t>
  </si>
  <si>
    <t>Cijena  KM/MW/h</t>
  </si>
  <si>
    <t>Iznos po vršnim i  nevršnim satima</t>
  </si>
  <si>
    <t>Sekundarna rezerva</t>
  </si>
  <si>
    <t xml:space="preserve">UKUPNO </t>
  </si>
  <si>
    <t>Mjesec</t>
  </si>
  <si>
    <t>Broj sati u mjesecu</t>
  </si>
  <si>
    <t>Januar</t>
  </si>
  <si>
    <t>Februar</t>
  </si>
  <si>
    <t>Mart</t>
  </si>
  <si>
    <t>April</t>
  </si>
  <si>
    <t>Maj</t>
  </si>
  <si>
    <t>Juni</t>
  </si>
  <si>
    <t>Juli</t>
  </si>
  <si>
    <t>August</t>
  </si>
  <si>
    <t>Gubici                       GWh</t>
  </si>
  <si>
    <t>Tercijarna rezerva nadole</t>
  </si>
  <si>
    <t>* - mart mjesec broj nevršnih sati u mjesecu je umanjen za 1 sat zbog promjene računanja vremena sa zimskog na ljetno</t>
  </si>
  <si>
    <t>** - oktobar mjesec broj nevršnih sati u mjesecu je uvećan za jedan zbog promjene računanja vremena sa ljetnog na zimsko</t>
  </si>
  <si>
    <t>Mart*</t>
  </si>
  <si>
    <t>Oktobar**</t>
  </si>
  <si>
    <t>Tercijarna rezerva nagore</t>
  </si>
  <si>
    <t>Cijena KM/MW/h</t>
  </si>
  <si>
    <t>Procijenjena vrijednost (KM)</t>
  </si>
  <si>
    <t>UKUPNO</t>
  </si>
  <si>
    <t xml:space="preserve">Sekundarna </t>
  </si>
  <si>
    <t xml:space="preserve">Tercijarna nadole </t>
  </si>
  <si>
    <t>Gubici</t>
  </si>
  <si>
    <t>UKUPNO :</t>
  </si>
  <si>
    <t xml:space="preserve">Energija </t>
  </si>
  <si>
    <t>TercIjarna nagore</t>
  </si>
  <si>
    <t>Tarifa</t>
  </si>
  <si>
    <t>Primarna regulacija</t>
  </si>
  <si>
    <t>GUBICI ZA 2025. godinu</t>
  </si>
  <si>
    <t>Za okvirnu cijenu za gubitke za 2025.godinu je uzeta cijena u iznosu od 200 KM/MWh ( približno 100 EUR/MWh).</t>
  </si>
  <si>
    <t>UKUPNI IZNOS TROŠKOVA ZA POMOĆNE USLUGE ZA 2025.GODINU</t>
  </si>
  <si>
    <t>PHE Čapljina</t>
  </si>
  <si>
    <t>IZNOS TARIFE ZA SEKUNDARNU,  TERCIJARNU  i REZERVU  PRIMARNE REGULACIJE ZA 2025 GOD.</t>
  </si>
  <si>
    <t>Ukupan iznos za PU za kapacitet primarne, sekundarne i tercijarne regulacije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</si>
</sst>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M&quot;"/>
    <numFmt numFmtId="165" formatCode="#,##0.000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/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3" xfId="0" applyBorder="1"/>
    <xf numFmtId="0" fontId="0" fillId="0" borderId="10" xfId="0" applyBorder="1"/>
    <xf numFmtId="0" fontId="0" fillId="0" borderId="11" xfId="0" applyBorder="1"/>
    <xf numFmtId="1" fontId="6" fillId="0" borderId="0" xfId="0" applyNumberFormat="1" applyFont="1" applyAlignment="1">
      <alignment vertical="center"/>
    </xf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8" xfId="0" applyBorder="1"/>
    <xf numFmtId="3" fontId="5" fillId="0" borderId="8" xfId="0" applyNumberFormat="1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12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10" fillId="0" borderId="0" xfId="0" applyFont="1"/>
    <xf numFmtId="165" fontId="0" fillId="0" borderId="0" xfId="0" applyNumberFormat="1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0" xfId="0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5" fillId="0" borderId="12" xfId="0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4"/>
  <sheetViews>
    <sheetView tabSelected="1" workbookViewId="0">
      <selection activeCell="P73" sqref="P73"/>
    </sheetView>
  </sheetViews>
  <sheetFormatPr defaultRowHeight="15" x14ac:dyDescent="0.25"/>
  <cols>
    <col min="1" max="1" width="10.42578125" customWidth="1"/>
    <col min="2" max="2" width="8.42578125" bestFit="1" customWidth="1"/>
    <col min="3" max="3" width="11.140625" customWidth="1"/>
    <col min="4" max="4" width="4.5703125" bestFit="1" customWidth="1"/>
    <col min="5" max="5" width="9.85546875" customWidth="1"/>
    <col min="6" max="6" width="9.28515625" bestFit="1" customWidth="1"/>
    <col min="7" max="7" width="10.7109375" bestFit="1" customWidth="1"/>
    <col min="8" max="8" width="16.7109375" customWidth="1"/>
    <col min="9" max="9" width="16.28515625" bestFit="1" customWidth="1"/>
    <col min="10" max="10" width="16.28515625" customWidth="1"/>
    <col min="11" max="11" width="22.5703125" customWidth="1"/>
    <col min="12" max="12" width="10.7109375" customWidth="1"/>
    <col min="13" max="13" width="9.7109375" customWidth="1"/>
    <col min="14" max="14" width="9.28515625" customWidth="1"/>
    <col min="15" max="15" width="11.7109375" customWidth="1"/>
    <col min="16" max="16" width="18.85546875" customWidth="1"/>
  </cols>
  <sheetData>
    <row r="1" spans="1:20" x14ac:dyDescent="0.25">
      <c r="A1" s="60" t="s">
        <v>46</v>
      </c>
      <c r="B1" s="60"/>
      <c r="C1" s="60"/>
      <c r="D1" s="60"/>
      <c r="E1" s="60"/>
      <c r="F1" s="60"/>
      <c r="G1" s="60"/>
      <c r="H1" s="60"/>
      <c r="I1" s="60"/>
      <c r="J1" s="8"/>
      <c r="K1" s="57"/>
      <c r="L1" s="57"/>
      <c r="M1" s="57"/>
      <c r="N1" s="57"/>
      <c r="O1" s="57"/>
      <c r="P1" s="57"/>
    </row>
    <row r="2" spans="1:20" ht="15" customHeight="1" x14ac:dyDescent="0.25"/>
    <row r="3" spans="1:20" ht="15" customHeight="1" x14ac:dyDescent="0.25">
      <c r="A3" s="65" t="s">
        <v>12</v>
      </c>
      <c r="B3" s="66"/>
      <c r="C3" s="66"/>
      <c r="D3" s="66"/>
      <c r="E3" s="66"/>
      <c r="F3" s="66"/>
      <c r="G3" s="66"/>
      <c r="H3" s="66"/>
      <c r="I3" s="66"/>
      <c r="J3" s="16"/>
      <c r="K3" s="57"/>
      <c r="L3" s="63" t="s">
        <v>41</v>
      </c>
      <c r="M3" s="63"/>
      <c r="N3" s="63"/>
      <c r="O3" s="63"/>
      <c r="P3" s="63"/>
    </row>
    <row r="4" spans="1:20" ht="33.75" customHeight="1" thickBot="1" x14ac:dyDescent="0.3">
      <c r="A4" s="11" t="s">
        <v>14</v>
      </c>
      <c r="B4" s="12" t="s">
        <v>9</v>
      </c>
      <c r="C4" s="13"/>
      <c r="D4" s="14" t="s">
        <v>8</v>
      </c>
      <c r="E4" s="14" t="s">
        <v>15</v>
      </c>
      <c r="F4" s="15" t="s">
        <v>5</v>
      </c>
      <c r="G4" s="14" t="s">
        <v>10</v>
      </c>
      <c r="H4" s="14" t="s">
        <v>11</v>
      </c>
      <c r="I4" s="14" t="s">
        <v>1</v>
      </c>
      <c r="J4" s="58"/>
      <c r="L4" s="45" t="s">
        <v>14</v>
      </c>
      <c r="M4" s="40" t="s">
        <v>15</v>
      </c>
      <c r="N4" s="40" t="s">
        <v>5</v>
      </c>
      <c r="O4" s="38" t="s">
        <v>31</v>
      </c>
      <c r="P4" s="41" t="s">
        <v>1</v>
      </c>
    </row>
    <row r="5" spans="1:20" ht="15" customHeight="1" thickTop="1" x14ac:dyDescent="0.25">
      <c r="A5" s="71" t="s">
        <v>16</v>
      </c>
      <c r="B5" s="73">
        <v>31</v>
      </c>
      <c r="C5" s="10" t="s">
        <v>6</v>
      </c>
      <c r="D5" s="37">
        <v>6</v>
      </c>
      <c r="E5" s="37">
        <f>B5*D5</f>
        <v>186</v>
      </c>
      <c r="F5" s="6">
        <v>33</v>
      </c>
      <c r="G5" s="46">
        <v>43</v>
      </c>
      <c r="H5" s="47">
        <f>G5*E5*F5</f>
        <v>263934</v>
      </c>
      <c r="I5" s="69">
        <f>H5+H6</f>
        <v>1559610</v>
      </c>
      <c r="J5" s="9"/>
      <c r="K5" s="3"/>
      <c r="L5" s="43" t="s">
        <v>16</v>
      </c>
      <c r="M5" s="42">
        <f>31*24</f>
        <v>744</v>
      </c>
      <c r="N5" s="34">
        <v>14</v>
      </c>
      <c r="O5" s="35">
        <v>9</v>
      </c>
      <c r="P5" s="36">
        <f t="shared" ref="P5:P16" si="0">N5*O5*M5</f>
        <v>93744</v>
      </c>
    </row>
    <row r="6" spans="1:20" ht="15" customHeight="1" x14ac:dyDescent="0.25">
      <c r="A6" s="72"/>
      <c r="B6" s="74"/>
      <c r="C6" s="2" t="s">
        <v>7</v>
      </c>
      <c r="D6" s="48">
        <v>18</v>
      </c>
      <c r="E6" s="48">
        <f>D6*B5</f>
        <v>558</v>
      </c>
      <c r="F6" s="1">
        <v>54</v>
      </c>
      <c r="G6" s="46">
        <v>43</v>
      </c>
      <c r="H6" s="49">
        <f>G6*E6*F6</f>
        <v>1295676</v>
      </c>
      <c r="I6" s="70"/>
      <c r="J6" s="9"/>
      <c r="K6" s="3"/>
      <c r="L6" s="44" t="s">
        <v>17</v>
      </c>
      <c r="M6" s="34">
        <f>28*24</f>
        <v>672</v>
      </c>
      <c r="N6" s="34">
        <v>14</v>
      </c>
      <c r="O6" s="35">
        <v>9</v>
      </c>
      <c r="P6" s="36">
        <f t="shared" si="0"/>
        <v>84672</v>
      </c>
    </row>
    <row r="7" spans="1:20" ht="15" customHeight="1" x14ac:dyDescent="0.25">
      <c r="A7" s="71" t="s">
        <v>17</v>
      </c>
      <c r="B7" s="73">
        <v>28</v>
      </c>
      <c r="C7" s="10" t="s">
        <v>6</v>
      </c>
      <c r="D7" s="37">
        <v>6</v>
      </c>
      <c r="E7" s="37">
        <f>B7*D7</f>
        <v>168</v>
      </c>
      <c r="F7" s="6">
        <v>31</v>
      </c>
      <c r="G7" s="46">
        <v>43</v>
      </c>
      <c r="H7" s="47">
        <f t="shared" ref="H7:H25" si="1">G7*E7*F7</f>
        <v>223944</v>
      </c>
      <c r="I7" s="69">
        <f>H7+H8</f>
        <v>1285872</v>
      </c>
      <c r="J7" s="9"/>
      <c r="K7" s="3"/>
      <c r="L7" s="43" t="s">
        <v>18</v>
      </c>
      <c r="M7" s="34">
        <f>(31*24)-1</f>
        <v>743</v>
      </c>
      <c r="N7" s="34">
        <v>14</v>
      </c>
      <c r="O7" s="35">
        <v>9</v>
      </c>
      <c r="P7" s="36">
        <f t="shared" si="0"/>
        <v>93618</v>
      </c>
    </row>
    <row r="8" spans="1:20" ht="15" customHeight="1" x14ac:dyDescent="0.25">
      <c r="A8" s="72"/>
      <c r="B8" s="74"/>
      <c r="C8" s="2" t="s">
        <v>7</v>
      </c>
      <c r="D8" s="48">
        <v>18</v>
      </c>
      <c r="E8" s="48">
        <f>D8*B7</f>
        <v>504</v>
      </c>
      <c r="F8" s="1">
        <v>49</v>
      </c>
      <c r="G8" s="46">
        <v>43</v>
      </c>
      <c r="H8" s="49">
        <f t="shared" si="1"/>
        <v>1061928</v>
      </c>
      <c r="I8" s="70"/>
      <c r="J8" s="9"/>
      <c r="K8" s="3"/>
      <c r="L8" s="44" t="s">
        <v>19</v>
      </c>
      <c r="M8" s="34">
        <f>30*24</f>
        <v>720</v>
      </c>
      <c r="N8" s="34">
        <v>14</v>
      </c>
      <c r="O8" s="35">
        <v>9</v>
      </c>
      <c r="P8" s="36">
        <f t="shared" si="0"/>
        <v>90720</v>
      </c>
      <c r="R8" s="22"/>
      <c r="T8" s="22"/>
    </row>
    <row r="9" spans="1:20" ht="15" customHeight="1" x14ac:dyDescent="0.25">
      <c r="A9" s="71" t="s">
        <v>28</v>
      </c>
      <c r="B9" s="73">
        <v>31</v>
      </c>
      <c r="C9" s="10" t="s">
        <v>6</v>
      </c>
      <c r="D9" s="37">
        <v>6</v>
      </c>
      <c r="E9" s="37">
        <f>B9*D9-1</f>
        <v>185</v>
      </c>
      <c r="F9" s="6">
        <v>29</v>
      </c>
      <c r="G9" s="46">
        <v>43</v>
      </c>
      <c r="H9" s="47">
        <f t="shared" si="1"/>
        <v>230695</v>
      </c>
      <c r="I9" s="69">
        <f>H9+H10</f>
        <v>1358413</v>
      </c>
      <c r="J9" s="9"/>
      <c r="K9" s="3"/>
      <c r="L9" s="43" t="s">
        <v>20</v>
      </c>
      <c r="M9" s="34">
        <f>31*24</f>
        <v>744</v>
      </c>
      <c r="N9" s="34">
        <v>14</v>
      </c>
      <c r="O9" s="35">
        <v>9</v>
      </c>
      <c r="P9" s="36">
        <f t="shared" si="0"/>
        <v>93744</v>
      </c>
      <c r="R9" s="22"/>
      <c r="T9" s="22"/>
    </row>
    <row r="10" spans="1:20" ht="15" customHeight="1" x14ac:dyDescent="0.25">
      <c r="A10" s="72"/>
      <c r="B10" s="74"/>
      <c r="C10" s="2" t="s">
        <v>7</v>
      </c>
      <c r="D10" s="48">
        <v>18</v>
      </c>
      <c r="E10" s="48">
        <f>D10*B9</f>
        <v>558</v>
      </c>
      <c r="F10" s="1">
        <v>47</v>
      </c>
      <c r="G10" s="50">
        <v>43</v>
      </c>
      <c r="H10" s="49">
        <f t="shared" si="1"/>
        <v>1127718</v>
      </c>
      <c r="I10" s="70"/>
      <c r="J10" s="9"/>
      <c r="K10" s="3"/>
      <c r="L10" s="44" t="s">
        <v>21</v>
      </c>
      <c r="M10" s="34">
        <f>30*24</f>
        <v>720</v>
      </c>
      <c r="N10" s="34">
        <v>14</v>
      </c>
      <c r="O10" s="35">
        <v>9</v>
      </c>
      <c r="P10" s="36">
        <f t="shared" si="0"/>
        <v>90720</v>
      </c>
      <c r="R10" s="22"/>
      <c r="T10" s="22"/>
    </row>
    <row r="11" spans="1:20" ht="15" customHeight="1" x14ac:dyDescent="0.25">
      <c r="A11" s="71" t="s">
        <v>19</v>
      </c>
      <c r="B11" s="73">
        <v>30</v>
      </c>
      <c r="C11" s="10" t="s">
        <v>6</v>
      </c>
      <c r="D11" s="37">
        <v>6</v>
      </c>
      <c r="E11" s="37">
        <f>B11*D11</f>
        <v>180</v>
      </c>
      <c r="F11" s="6">
        <v>27</v>
      </c>
      <c r="G11" s="46">
        <v>43</v>
      </c>
      <c r="H11" s="47">
        <f t="shared" si="1"/>
        <v>208980</v>
      </c>
      <c r="I11" s="69">
        <f>H11+H12</f>
        <v>1253880</v>
      </c>
      <c r="J11" s="9"/>
      <c r="K11" s="3"/>
      <c r="L11" s="43" t="s">
        <v>22</v>
      </c>
      <c r="M11" s="34">
        <f>31*24</f>
        <v>744</v>
      </c>
      <c r="N11" s="34">
        <v>14</v>
      </c>
      <c r="O11" s="35">
        <v>9</v>
      </c>
      <c r="P11" s="36">
        <f t="shared" si="0"/>
        <v>93744</v>
      </c>
      <c r="R11" s="22"/>
      <c r="T11" s="22"/>
    </row>
    <row r="12" spans="1:20" ht="15" customHeight="1" x14ac:dyDescent="0.25">
      <c r="A12" s="72"/>
      <c r="B12" s="74"/>
      <c r="C12" s="2" t="s">
        <v>7</v>
      </c>
      <c r="D12" s="48">
        <v>18</v>
      </c>
      <c r="E12" s="48">
        <f>D12*B11</f>
        <v>540</v>
      </c>
      <c r="F12" s="1">
        <v>45</v>
      </c>
      <c r="G12" s="50">
        <v>43</v>
      </c>
      <c r="H12" s="49">
        <f t="shared" si="1"/>
        <v>1044900</v>
      </c>
      <c r="I12" s="70"/>
      <c r="J12" s="9"/>
      <c r="K12" s="3"/>
      <c r="L12" s="44" t="s">
        <v>23</v>
      </c>
      <c r="M12" s="34">
        <f>31*24</f>
        <v>744</v>
      </c>
      <c r="N12" s="34">
        <v>14</v>
      </c>
      <c r="O12" s="35">
        <v>9</v>
      </c>
      <c r="P12" s="36">
        <f t="shared" si="0"/>
        <v>93744</v>
      </c>
      <c r="R12" s="22"/>
      <c r="T12" s="22"/>
    </row>
    <row r="13" spans="1:20" ht="15" customHeight="1" x14ac:dyDescent="0.25">
      <c r="A13" s="71" t="s">
        <v>20</v>
      </c>
      <c r="B13" s="73">
        <v>31</v>
      </c>
      <c r="C13" s="10" t="s">
        <v>6</v>
      </c>
      <c r="D13" s="37">
        <v>6</v>
      </c>
      <c r="E13" s="37">
        <f>B13*D13</f>
        <v>186</v>
      </c>
      <c r="F13" s="6">
        <v>24</v>
      </c>
      <c r="G13" s="46">
        <v>43</v>
      </c>
      <c r="H13" s="47">
        <f t="shared" si="1"/>
        <v>191952</v>
      </c>
      <c r="I13" s="69">
        <f>H13+H14</f>
        <v>1151712</v>
      </c>
      <c r="J13" s="9"/>
      <c r="K13" s="3"/>
      <c r="L13" s="43" t="s">
        <v>0</v>
      </c>
      <c r="M13" s="34">
        <f>30*24</f>
        <v>720</v>
      </c>
      <c r="N13" s="34">
        <v>14</v>
      </c>
      <c r="O13" s="35">
        <v>9</v>
      </c>
      <c r="P13" s="36">
        <f t="shared" si="0"/>
        <v>90720</v>
      </c>
      <c r="R13" s="22"/>
      <c r="T13" s="22"/>
    </row>
    <row r="14" spans="1:20" ht="15" customHeight="1" x14ac:dyDescent="0.25">
      <c r="A14" s="72"/>
      <c r="B14" s="74"/>
      <c r="C14" s="2" t="s">
        <v>7</v>
      </c>
      <c r="D14" s="48">
        <v>18</v>
      </c>
      <c r="E14" s="48">
        <f>D14*B13</f>
        <v>558</v>
      </c>
      <c r="F14" s="1">
        <v>40</v>
      </c>
      <c r="G14" s="50">
        <v>43</v>
      </c>
      <c r="H14" s="49">
        <f t="shared" si="1"/>
        <v>959760</v>
      </c>
      <c r="I14" s="70"/>
      <c r="J14" s="9"/>
      <c r="K14" s="3"/>
      <c r="L14" s="44" t="s">
        <v>2</v>
      </c>
      <c r="M14" s="34">
        <f>(31*24)+1</f>
        <v>745</v>
      </c>
      <c r="N14" s="34">
        <v>14</v>
      </c>
      <c r="O14" s="35">
        <v>9</v>
      </c>
      <c r="P14" s="36">
        <f t="shared" si="0"/>
        <v>93870</v>
      </c>
      <c r="R14" s="22"/>
      <c r="T14" s="22"/>
    </row>
    <row r="15" spans="1:20" ht="15" customHeight="1" x14ac:dyDescent="0.25">
      <c r="A15" s="71" t="s">
        <v>21</v>
      </c>
      <c r="B15" s="73">
        <v>30</v>
      </c>
      <c r="C15" s="10" t="s">
        <v>6</v>
      </c>
      <c r="D15" s="37">
        <v>6</v>
      </c>
      <c r="E15" s="37">
        <f>B15*D15</f>
        <v>180</v>
      </c>
      <c r="F15" s="6">
        <v>25</v>
      </c>
      <c r="G15" s="46">
        <v>43</v>
      </c>
      <c r="H15" s="47">
        <f t="shared" si="1"/>
        <v>193500</v>
      </c>
      <c r="I15" s="69">
        <f>H15+H16</f>
        <v>1145520</v>
      </c>
      <c r="J15" s="9"/>
      <c r="K15" s="3"/>
      <c r="L15" s="43" t="s">
        <v>3</v>
      </c>
      <c r="M15" s="34">
        <f>30*24</f>
        <v>720</v>
      </c>
      <c r="N15" s="34">
        <v>14</v>
      </c>
      <c r="O15" s="35">
        <v>9</v>
      </c>
      <c r="P15" s="36">
        <f t="shared" si="0"/>
        <v>90720</v>
      </c>
      <c r="R15" s="22"/>
      <c r="T15" s="22"/>
    </row>
    <row r="16" spans="1:20" ht="15" customHeight="1" x14ac:dyDescent="0.25">
      <c r="A16" s="72"/>
      <c r="B16" s="74"/>
      <c r="C16" s="2" t="s">
        <v>7</v>
      </c>
      <c r="D16" s="48">
        <v>18</v>
      </c>
      <c r="E16" s="48">
        <f>D16*B15</f>
        <v>540</v>
      </c>
      <c r="F16" s="1">
        <v>41</v>
      </c>
      <c r="G16" s="50">
        <v>43</v>
      </c>
      <c r="H16" s="49">
        <f t="shared" si="1"/>
        <v>952020</v>
      </c>
      <c r="I16" s="70"/>
      <c r="J16" s="9"/>
      <c r="K16" s="3"/>
      <c r="L16" s="44" t="s">
        <v>4</v>
      </c>
      <c r="M16" s="34">
        <f>31*24</f>
        <v>744</v>
      </c>
      <c r="N16" s="34">
        <v>14</v>
      </c>
      <c r="O16" s="35">
        <v>9</v>
      </c>
      <c r="P16" s="36">
        <f t="shared" si="0"/>
        <v>93744</v>
      </c>
      <c r="R16" s="22"/>
      <c r="T16" s="22"/>
    </row>
    <row r="17" spans="1:20" ht="15" customHeight="1" x14ac:dyDescent="0.25">
      <c r="A17" s="76" t="s">
        <v>22</v>
      </c>
      <c r="B17" s="75">
        <v>31</v>
      </c>
      <c r="C17" s="2" t="s">
        <v>6</v>
      </c>
      <c r="D17" s="48">
        <v>6</v>
      </c>
      <c r="E17" s="48">
        <f>B17*D17</f>
        <v>186</v>
      </c>
      <c r="F17" s="1">
        <v>28</v>
      </c>
      <c r="G17" s="50">
        <v>43</v>
      </c>
      <c r="H17" s="49">
        <f t="shared" si="1"/>
        <v>223944</v>
      </c>
      <c r="I17" s="77">
        <f>H17+H18</f>
        <v>1351662</v>
      </c>
      <c r="J17" s="9"/>
      <c r="K17" s="3"/>
      <c r="L17" s="4"/>
      <c r="M17" s="4"/>
      <c r="N17" s="4"/>
      <c r="O17" s="26" t="s">
        <v>13</v>
      </c>
      <c r="P17" s="36">
        <f>SUM(P5:P16)</f>
        <v>1103760</v>
      </c>
      <c r="R17" s="22"/>
      <c r="T17" s="22"/>
    </row>
    <row r="18" spans="1:20" ht="15" customHeight="1" x14ac:dyDescent="0.25">
      <c r="A18" s="72"/>
      <c r="B18" s="74"/>
      <c r="C18" s="2" t="s">
        <v>7</v>
      </c>
      <c r="D18" s="48">
        <v>18</v>
      </c>
      <c r="E18" s="48">
        <f>D18*B17</f>
        <v>558</v>
      </c>
      <c r="F18" s="1">
        <v>47</v>
      </c>
      <c r="G18" s="50">
        <v>43</v>
      </c>
      <c r="H18" s="49">
        <f t="shared" si="1"/>
        <v>1127718</v>
      </c>
      <c r="I18" s="70"/>
      <c r="J18" s="9"/>
      <c r="K18" s="3"/>
      <c r="R18" s="22"/>
      <c r="T18" s="22"/>
    </row>
    <row r="19" spans="1:20" ht="15" customHeight="1" x14ac:dyDescent="0.25">
      <c r="A19" s="76" t="s">
        <v>23</v>
      </c>
      <c r="B19" s="75">
        <v>31</v>
      </c>
      <c r="C19" s="2" t="s">
        <v>6</v>
      </c>
      <c r="D19" s="48">
        <v>6</v>
      </c>
      <c r="E19" s="48">
        <f>B19*D19</f>
        <v>186</v>
      </c>
      <c r="F19" s="1">
        <v>27</v>
      </c>
      <c r="G19" s="50">
        <v>43</v>
      </c>
      <c r="H19" s="49">
        <f t="shared" si="1"/>
        <v>215946</v>
      </c>
      <c r="I19" s="77">
        <f>H19+H20</f>
        <v>1319670</v>
      </c>
      <c r="J19" s="9"/>
      <c r="K19" s="3"/>
      <c r="R19" s="22"/>
      <c r="T19" s="22"/>
    </row>
    <row r="20" spans="1:20" ht="15" customHeight="1" x14ac:dyDescent="0.25">
      <c r="A20" s="72"/>
      <c r="B20" s="74"/>
      <c r="C20" s="2" t="s">
        <v>7</v>
      </c>
      <c r="D20" s="48">
        <v>18</v>
      </c>
      <c r="E20" s="48">
        <f>D20*B19</f>
        <v>558</v>
      </c>
      <c r="F20" s="1">
        <v>46</v>
      </c>
      <c r="G20" s="50">
        <v>43</v>
      </c>
      <c r="H20" s="49">
        <f t="shared" si="1"/>
        <v>1103724</v>
      </c>
      <c r="I20" s="70"/>
      <c r="J20" s="9"/>
      <c r="K20" s="3"/>
      <c r="R20" s="22"/>
    </row>
    <row r="21" spans="1:20" x14ac:dyDescent="0.25">
      <c r="A21" s="71" t="s">
        <v>0</v>
      </c>
      <c r="B21" s="73">
        <v>30</v>
      </c>
      <c r="C21" s="10" t="s">
        <v>6</v>
      </c>
      <c r="D21" s="37">
        <v>6</v>
      </c>
      <c r="E21" s="37">
        <f>B21*D21</f>
        <v>180</v>
      </c>
      <c r="F21" s="6">
        <v>25</v>
      </c>
      <c r="G21" s="46">
        <v>43</v>
      </c>
      <c r="H21" s="47">
        <f t="shared" si="1"/>
        <v>193500</v>
      </c>
      <c r="I21" s="69">
        <f>H21+H22</f>
        <v>1168740</v>
      </c>
      <c r="J21" s="9"/>
      <c r="K21" s="3"/>
      <c r="O21" s="3"/>
    </row>
    <row r="22" spans="1:20" x14ac:dyDescent="0.25">
      <c r="A22" s="72"/>
      <c r="B22" s="74"/>
      <c r="C22" s="2" t="s">
        <v>7</v>
      </c>
      <c r="D22" s="48">
        <v>18</v>
      </c>
      <c r="E22" s="48">
        <f>D22*B21</f>
        <v>540</v>
      </c>
      <c r="F22" s="1">
        <v>42</v>
      </c>
      <c r="G22" s="50">
        <v>43</v>
      </c>
      <c r="H22" s="49">
        <f t="shared" si="1"/>
        <v>975240</v>
      </c>
      <c r="I22" s="70"/>
      <c r="J22" s="9"/>
      <c r="K22" s="3"/>
      <c r="O22" s="3"/>
    </row>
    <row r="23" spans="1:20" x14ac:dyDescent="0.25">
      <c r="A23" s="76" t="s">
        <v>29</v>
      </c>
      <c r="B23" s="75">
        <v>31</v>
      </c>
      <c r="C23" s="2" t="s">
        <v>6</v>
      </c>
      <c r="D23" s="48">
        <v>6</v>
      </c>
      <c r="E23" s="48">
        <f>B23*D23+1</f>
        <v>187</v>
      </c>
      <c r="F23" s="1">
        <v>25</v>
      </c>
      <c r="G23" s="50">
        <v>43</v>
      </c>
      <c r="H23" s="49">
        <f t="shared" si="1"/>
        <v>201025</v>
      </c>
      <c r="I23" s="77">
        <f>H23+H24</f>
        <v>1232767</v>
      </c>
      <c r="J23" s="9"/>
      <c r="K23" s="3"/>
      <c r="O23" s="3"/>
    </row>
    <row r="24" spans="1:20" x14ac:dyDescent="0.25">
      <c r="A24" s="72"/>
      <c r="B24" s="74"/>
      <c r="C24" s="2" t="s">
        <v>7</v>
      </c>
      <c r="D24" s="48">
        <v>18</v>
      </c>
      <c r="E24" s="48">
        <f>D24*B23</f>
        <v>558</v>
      </c>
      <c r="F24" s="1">
        <v>43</v>
      </c>
      <c r="G24" s="50">
        <v>43</v>
      </c>
      <c r="H24" s="49">
        <f t="shared" si="1"/>
        <v>1031742</v>
      </c>
      <c r="I24" s="70"/>
      <c r="J24" s="9"/>
      <c r="K24" s="3"/>
      <c r="O24" s="3"/>
    </row>
    <row r="25" spans="1:20" x14ac:dyDescent="0.25">
      <c r="A25" s="76" t="s">
        <v>3</v>
      </c>
      <c r="B25" s="75">
        <v>30</v>
      </c>
      <c r="C25" s="2" t="s">
        <v>6</v>
      </c>
      <c r="D25" s="48">
        <v>6</v>
      </c>
      <c r="E25" s="48">
        <f>B25*D25</f>
        <v>180</v>
      </c>
      <c r="F25" s="1">
        <v>27</v>
      </c>
      <c r="G25" s="50">
        <v>43</v>
      </c>
      <c r="H25" s="49">
        <f t="shared" si="1"/>
        <v>208980</v>
      </c>
      <c r="I25" s="77">
        <f>H25+H26</f>
        <v>1369980</v>
      </c>
      <c r="J25" s="9"/>
      <c r="K25" s="3"/>
      <c r="O25" s="3"/>
    </row>
    <row r="26" spans="1:20" x14ac:dyDescent="0.25">
      <c r="A26" s="72"/>
      <c r="B26" s="74"/>
      <c r="C26" s="2" t="s">
        <v>7</v>
      </c>
      <c r="D26" s="48">
        <v>18</v>
      </c>
      <c r="E26" s="48">
        <f>D26*B25</f>
        <v>540</v>
      </c>
      <c r="F26" s="1">
        <v>50</v>
      </c>
      <c r="G26" s="50">
        <v>43</v>
      </c>
      <c r="H26" s="49">
        <f>F26*E26*G26</f>
        <v>1161000</v>
      </c>
      <c r="I26" s="70"/>
      <c r="J26" s="9"/>
      <c r="K26" s="3"/>
      <c r="O26" s="3"/>
    </row>
    <row r="27" spans="1:20" x14ac:dyDescent="0.25">
      <c r="A27" s="76" t="s">
        <v>4</v>
      </c>
      <c r="B27" s="75">
        <v>31</v>
      </c>
      <c r="C27" s="2" t="s">
        <v>6</v>
      </c>
      <c r="D27" s="48">
        <v>6</v>
      </c>
      <c r="E27" s="48">
        <f>B27*D27</f>
        <v>186</v>
      </c>
      <c r="F27" s="1">
        <v>30</v>
      </c>
      <c r="G27" s="50">
        <v>43</v>
      </c>
      <c r="H27" s="49">
        <f>G27*E27*F27</f>
        <v>239940</v>
      </c>
      <c r="I27" s="77">
        <f>H27+H28</f>
        <v>1463634</v>
      </c>
      <c r="J27" s="9"/>
      <c r="K27" s="3"/>
      <c r="O27" s="3"/>
    </row>
    <row r="28" spans="1:20" x14ac:dyDescent="0.25">
      <c r="A28" s="72"/>
      <c r="B28" s="74"/>
      <c r="C28" s="2" t="s">
        <v>7</v>
      </c>
      <c r="D28" s="48">
        <v>18</v>
      </c>
      <c r="E28" s="48">
        <f>D28*B27</f>
        <v>558</v>
      </c>
      <c r="F28" s="1">
        <v>51</v>
      </c>
      <c r="G28" s="50">
        <v>43</v>
      </c>
      <c r="H28" s="49">
        <f>F28*E28*G28</f>
        <v>1223694</v>
      </c>
      <c r="I28" s="70"/>
      <c r="J28" s="9"/>
      <c r="K28" s="3"/>
    </row>
    <row r="29" spans="1:20" x14ac:dyDescent="0.25">
      <c r="D29" s="24"/>
      <c r="E29" s="24"/>
      <c r="F29" s="24">
        <f>SUM(F5:F28)</f>
        <v>886</v>
      </c>
      <c r="G29" s="7" t="s">
        <v>13</v>
      </c>
      <c r="H29" s="36">
        <f>SUM(H5:H28)</f>
        <v>15661460</v>
      </c>
      <c r="I29" s="36">
        <f>SUM(I5:I28)</f>
        <v>15661460</v>
      </c>
      <c r="J29" s="9"/>
      <c r="K29" s="3"/>
    </row>
    <row r="30" spans="1:20" ht="13.5" customHeight="1" x14ac:dyDescent="0.25">
      <c r="I30" s="8"/>
      <c r="J30" s="8"/>
      <c r="K30" s="9"/>
      <c r="O30" s="3"/>
    </row>
    <row r="31" spans="1:20" ht="13.5" customHeight="1" x14ac:dyDescent="0.25">
      <c r="I31" s="8"/>
      <c r="J31" s="8"/>
      <c r="K31" s="9"/>
      <c r="O31" s="3"/>
    </row>
    <row r="32" spans="1:20" ht="13.5" customHeight="1" x14ac:dyDescent="0.25">
      <c r="I32" s="8"/>
      <c r="J32" s="8"/>
      <c r="K32" s="9"/>
      <c r="O32" s="3"/>
    </row>
    <row r="33" spans="1:15" ht="13.5" customHeight="1" x14ac:dyDescent="0.25">
      <c r="I33" s="8"/>
      <c r="J33" s="8"/>
      <c r="K33" s="9"/>
      <c r="O33" s="3"/>
    </row>
    <row r="34" spans="1:15" ht="13.5" customHeight="1" x14ac:dyDescent="0.25">
      <c r="I34" s="8"/>
      <c r="J34" s="8"/>
      <c r="K34" s="9"/>
      <c r="O34" s="3"/>
    </row>
    <row r="35" spans="1:15" ht="13.5" customHeight="1" x14ac:dyDescent="0.25">
      <c r="I35" s="8"/>
      <c r="J35" s="8"/>
      <c r="K35" s="9"/>
      <c r="O35" s="3"/>
    </row>
    <row r="36" spans="1:15" ht="13.5" customHeight="1" x14ac:dyDescent="0.25">
      <c r="I36" s="8"/>
      <c r="J36" s="8"/>
      <c r="K36" s="9"/>
      <c r="O36" s="3"/>
    </row>
    <row r="37" spans="1:15" ht="15.75" customHeight="1" x14ac:dyDescent="0.25">
      <c r="I37" s="8"/>
      <c r="J37" s="8"/>
      <c r="K37" s="9"/>
      <c r="O37" s="3"/>
    </row>
    <row r="38" spans="1:15" x14ac:dyDescent="0.25">
      <c r="A38" s="63" t="s">
        <v>30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16"/>
      <c r="O38" s="3"/>
    </row>
    <row r="39" spans="1:15" x14ac:dyDescent="0.25">
      <c r="A39" s="68" t="s">
        <v>14</v>
      </c>
      <c r="B39" s="68"/>
      <c r="C39" s="68"/>
      <c r="D39" s="68" t="s">
        <v>15</v>
      </c>
      <c r="E39" s="68"/>
      <c r="F39" s="68"/>
      <c r="G39" s="68" t="s">
        <v>5</v>
      </c>
      <c r="H39" s="68"/>
      <c r="I39" s="68"/>
      <c r="J39" s="51" t="s">
        <v>31</v>
      </c>
      <c r="K39" s="39" t="s">
        <v>1</v>
      </c>
      <c r="L39" s="9"/>
    </row>
    <row r="40" spans="1:15" x14ac:dyDescent="0.25">
      <c r="A40" s="67" t="s">
        <v>16</v>
      </c>
      <c r="B40" s="67"/>
      <c r="C40" s="67"/>
      <c r="D40" s="67">
        <f>31*24</f>
        <v>744</v>
      </c>
      <c r="E40" s="67"/>
      <c r="F40" s="67"/>
      <c r="G40" s="64">
        <v>196</v>
      </c>
      <c r="H40" s="64"/>
      <c r="I40" s="64"/>
      <c r="J40" s="59">
        <v>9</v>
      </c>
      <c r="K40" s="36">
        <f>D40*G40*J40</f>
        <v>1312416</v>
      </c>
      <c r="L40" s="9"/>
    </row>
    <row r="41" spans="1:15" x14ac:dyDescent="0.25">
      <c r="A41" s="64" t="s">
        <v>17</v>
      </c>
      <c r="B41" s="64"/>
      <c r="C41" s="64"/>
      <c r="D41" s="64">
        <f>28*24</f>
        <v>672</v>
      </c>
      <c r="E41" s="64"/>
      <c r="F41" s="64"/>
      <c r="G41" s="64">
        <v>196</v>
      </c>
      <c r="H41" s="64"/>
      <c r="I41" s="64"/>
      <c r="J41" s="59">
        <v>9</v>
      </c>
      <c r="K41" s="36">
        <f t="shared" ref="K41:K51" si="2">D41*G41*J41</f>
        <v>1185408</v>
      </c>
      <c r="L41" s="9"/>
    </row>
    <row r="42" spans="1:15" x14ac:dyDescent="0.25">
      <c r="A42" s="67" t="s">
        <v>18</v>
      </c>
      <c r="B42" s="67"/>
      <c r="C42" s="67"/>
      <c r="D42" s="64">
        <f>(31*24)-1</f>
        <v>743</v>
      </c>
      <c r="E42" s="64"/>
      <c r="F42" s="64"/>
      <c r="G42" s="64">
        <v>196</v>
      </c>
      <c r="H42" s="64"/>
      <c r="I42" s="64"/>
      <c r="J42" s="59">
        <v>9</v>
      </c>
      <c r="K42" s="36">
        <f t="shared" si="2"/>
        <v>1310652</v>
      </c>
      <c r="L42" s="9"/>
    </row>
    <row r="43" spans="1:15" x14ac:dyDescent="0.25">
      <c r="A43" s="67" t="s">
        <v>19</v>
      </c>
      <c r="B43" s="67"/>
      <c r="C43" s="67"/>
      <c r="D43" s="64">
        <f>30*24</f>
        <v>720</v>
      </c>
      <c r="E43" s="64"/>
      <c r="F43" s="64"/>
      <c r="G43" s="64">
        <v>196</v>
      </c>
      <c r="H43" s="64"/>
      <c r="I43" s="64"/>
      <c r="J43" s="59">
        <v>9</v>
      </c>
      <c r="K43" s="36">
        <f t="shared" si="2"/>
        <v>1270080</v>
      </c>
      <c r="L43" s="9"/>
    </row>
    <row r="44" spans="1:15" x14ac:dyDescent="0.25">
      <c r="A44" s="67" t="s">
        <v>20</v>
      </c>
      <c r="B44" s="67"/>
      <c r="C44" s="67"/>
      <c r="D44" s="64">
        <f>31*24</f>
        <v>744</v>
      </c>
      <c r="E44" s="64"/>
      <c r="F44" s="64"/>
      <c r="G44" s="64">
        <v>196</v>
      </c>
      <c r="H44" s="64"/>
      <c r="I44" s="64"/>
      <c r="J44" s="59">
        <v>9</v>
      </c>
      <c r="K44" s="36">
        <f t="shared" si="2"/>
        <v>1312416</v>
      </c>
      <c r="L44" s="9"/>
    </row>
    <row r="45" spans="1:15" x14ac:dyDescent="0.25">
      <c r="A45" s="67" t="s">
        <v>21</v>
      </c>
      <c r="B45" s="67"/>
      <c r="C45" s="67"/>
      <c r="D45" s="64">
        <f>30*24</f>
        <v>720</v>
      </c>
      <c r="E45" s="64"/>
      <c r="F45" s="64"/>
      <c r="G45" s="64">
        <v>196</v>
      </c>
      <c r="H45" s="64"/>
      <c r="I45" s="64"/>
      <c r="J45" s="59">
        <v>9</v>
      </c>
      <c r="K45" s="36">
        <f t="shared" si="2"/>
        <v>1270080</v>
      </c>
      <c r="L45" s="9"/>
    </row>
    <row r="46" spans="1:15" x14ac:dyDescent="0.25">
      <c r="A46" s="67" t="s">
        <v>22</v>
      </c>
      <c r="B46" s="67"/>
      <c r="C46" s="67"/>
      <c r="D46" s="64">
        <f>31*24</f>
        <v>744</v>
      </c>
      <c r="E46" s="64"/>
      <c r="F46" s="64"/>
      <c r="G46" s="64">
        <v>196</v>
      </c>
      <c r="H46" s="64"/>
      <c r="I46" s="64"/>
      <c r="J46" s="59">
        <v>9</v>
      </c>
      <c r="K46" s="36">
        <f t="shared" si="2"/>
        <v>1312416</v>
      </c>
      <c r="L46" s="9"/>
    </row>
    <row r="47" spans="1:15" x14ac:dyDescent="0.25">
      <c r="A47" s="67" t="s">
        <v>23</v>
      </c>
      <c r="B47" s="67"/>
      <c r="C47" s="67"/>
      <c r="D47" s="64">
        <f>31*24</f>
        <v>744</v>
      </c>
      <c r="E47" s="64"/>
      <c r="F47" s="64"/>
      <c r="G47" s="64">
        <v>196</v>
      </c>
      <c r="H47" s="64"/>
      <c r="I47" s="64"/>
      <c r="J47" s="59">
        <v>9</v>
      </c>
      <c r="K47" s="36">
        <f t="shared" si="2"/>
        <v>1312416</v>
      </c>
      <c r="L47" s="9"/>
    </row>
    <row r="48" spans="1:15" x14ac:dyDescent="0.25">
      <c r="A48" s="64" t="s">
        <v>0</v>
      </c>
      <c r="B48" s="64"/>
      <c r="C48" s="64"/>
      <c r="D48" s="64">
        <f>30*24</f>
        <v>720</v>
      </c>
      <c r="E48" s="64"/>
      <c r="F48" s="64"/>
      <c r="G48" s="64">
        <v>196</v>
      </c>
      <c r="H48" s="64"/>
      <c r="I48" s="64"/>
      <c r="J48" s="59">
        <v>9</v>
      </c>
      <c r="K48" s="36">
        <f t="shared" si="2"/>
        <v>1270080</v>
      </c>
      <c r="L48" s="9"/>
    </row>
    <row r="49" spans="1:19" x14ac:dyDescent="0.25">
      <c r="A49" s="64" t="s">
        <v>2</v>
      </c>
      <c r="B49" s="64"/>
      <c r="C49" s="64"/>
      <c r="D49" s="64">
        <f>(31*24)+1</f>
        <v>745</v>
      </c>
      <c r="E49" s="64"/>
      <c r="F49" s="64"/>
      <c r="G49" s="64">
        <v>196</v>
      </c>
      <c r="H49" s="64"/>
      <c r="I49" s="64"/>
      <c r="J49" s="59">
        <v>9</v>
      </c>
      <c r="K49" s="36">
        <f t="shared" si="2"/>
        <v>1314180</v>
      </c>
      <c r="L49" s="9"/>
    </row>
    <row r="50" spans="1:19" x14ac:dyDescent="0.25">
      <c r="A50" s="64" t="s">
        <v>3</v>
      </c>
      <c r="B50" s="64"/>
      <c r="C50" s="64"/>
      <c r="D50" s="64">
        <f>30*24</f>
        <v>720</v>
      </c>
      <c r="E50" s="64"/>
      <c r="F50" s="64"/>
      <c r="G50" s="64">
        <v>196</v>
      </c>
      <c r="H50" s="64"/>
      <c r="I50" s="64"/>
      <c r="J50" s="59">
        <v>9</v>
      </c>
      <c r="K50" s="36">
        <f t="shared" si="2"/>
        <v>1270080</v>
      </c>
      <c r="L50" s="9"/>
    </row>
    <row r="51" spans="1:19" x14ac:dyDescent="0.25">
      <c r="A51" s="64" t="s">
        <v>4</v>
      </c>
      <c r="B51" s="64"/>
      <c r="C51" s="64"/>
      <c r="D51" s="64">
        <f>31*24</f>
        <v>744</v>
      </c>
      <c r="E51" s="64"/>
      <c r="F51" s="64"/>
      <c r="G51" s="64">
        <v>196</v>
      </c>
      <c r="H51" s="64"/>
      <c r="I51" s="64"/>
      <c r="J51" s="59">
        <v>9</v>
      </c>
      <c r="K51" s="36">
        <f t="shared" si="2"/>
        <v>1312416</v>
      </c>
      <c r="L51" s="9"/>
    </row>
    <row r="52" spans="1:19" x14ac:dyDescent="0.25">
      <c r="A52" s="4"/>
      <c r="B52" s="4"/>
      <c r="C52" s="4"/>
      <c r="J52" s="8" t="s">
        <v>33</v>
      </c>
      <c r="K52" s="36">
        <f>SUM(K40:K51)</f>
        <v>15452640</v>
      </c>
      <c r="L52" s="9"/>
    </row>
    <row r="53" spans="1:19" x14ac:dyDescent="0.25">
      <c r="A53" s="4"/>
      <c r="B53" s="4"/>
      <c r="C53" s="4"/>
      <c r="L53" s="17"/>
      <c r="M53" s="17"/>
      <c r="S53" s="3"/>
    </row>
    <row r="54" spans="1:19" x14ac:dyDescent="0.25">
      <c r="A54" s="63" t="s">
        <v>25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16"/>
      <c r="S54" s="3"/>
    </row>
    <row r="55" spans="1:19" x14ac:dyDescent="0.25">
      <c r="A55" s="68" t="s">
        <v>14</v>
      </c>
      <c r="B55" s="68"/>
      <c r="C55" s="68"/>
      <c r="D55" s="68" t="s">
        <v>15</v>
      </c>
      <c r="E55" s="68"/>
      <c r="F55" s="68"/>
      <c r="G55" s="68" t="s">
        <v>5</v>
      </c>
      <c r="H55" s="68"/>
      <c r="I55" s="68"/>
      <c r="J55" s="51" t="s">
        <v>31</v>
      </c>
      <c r="K55" s="39" t="s">
        <v>1</v>
      </c>
      <c r="L55" s="9"/>
      <c r="P55" s="3"/>
    </row>
    <row r="56" spans="1:19" x14ac:dyDescent="0.25">
      <c r="A56" s="67" t="s">
        <v>16</v>
      </c>
      <c r="B56" s="67"/>
      <c r="C56" s="67"/>
      <c r="D56" s="67">
        <f>D40</f>
        <v>744</v>
      </c>
      <c r="E56" s="67"/>
      <c r="F56" s="67"/>
      <c r="G56" s="64">
        <v>68</v>
      </c>
      <c r="H56" s="64"/>
      <c r="I56" s="64"/>
      <c r="J56" s="59">
        <v>2.1</v>
      </c>
      <c r="K56" s="36">
        <f>D56*G56*J56</f>
        <v>106243.20000000001</v>
      </c>
      <c r="L56" s="9"/>
    </row>
    <row r="57" spans="1:19" x14ac:dyDescent="0.25">
      <c r="A57" s="64" t="s">
        <v>17</v>
      </c>
      <c r="B57" s="64"/>
      <c r="C57" s="64"/>
      <c r="D57" s="64">
        <f t="shared" ref="D57:D67" si="3">D41</f>
        <v>672</v>
      </c>
      <c r="E57" s="64"/>
      <c r="F57" s="64"/>
      <c r="G57" s="64">
        <v>68</v>
      </c>
      <c r="H57" s="64"/>
      <c r="I57" s="64"/>
      <c r="J57" s="59">
        <v>2.1</v>
      </c>
      <c r="K57" s="36">
        <f t="shared" ref="K57:K67" si="4">D57*G57*J57</f>
        <v>95961.600000000006</v>
      </c>
      <c r="L57" s="9"/>
    </row>
    <row r="58" spans="1:19" x14ac:dyDescent="0.25">
      <c r="A58" s="67" t="s">
        <v>18</v>
      </c>
      <c r="B58" s="67"/>
      <c r="C58" s="67"/>
      <c r="D58" s="64">
        <f t="shared" si="3"/>
        <v>743</v>
      </c>
      <c r="E58" s="64"/>
      <c r="F58" s="64"/>
      <c r="G58" s="64">
        <v>68</v>
      </c>
      <c r="H58" s="64"/>
      <c r="I58" s="64"/>
      <c r="J58" s="59">
        <v>2.1</v>
      </c>
      <c r="K58" s="36">
        <f t="shared" si="4"/>
        <v>106100.40000000001</v>
      </c>
      <c r="L58" s="9"/>
    </row>
    <row r="59" spans="1:19" x14ac:dyDescent="0.25">
      <c r="A59" s="67" t="s">
        <v>19</v>
      </c>
      <c r="B59" s="67"/>
      <c r="C59" s="67"/>
      <c r="D59" s="64">
        <f t="shared" si="3"/>
        <v>720</v>
      </c>
      <c r="E59" s="64"/>
      <c r="F59" s="64"/>
      <c r="G59" s="64">
        <v>68</v>
      </c>
      <c r="H59" s="64"/>
      <c r="I59" s="64"/>
      <c r="J59" s="59">
        <v>2.1</v>
      </c>
      <c r="K59" s="36">
        <f t="shared" si="4"/>
        <v>102816</v>
      </c>
      <c r="L59" s="9"/>
    </row>
    <row r="60" spans="1:19" x14ac:dyDescent="0.25">
      <c r="A60" s="67" t="s">
        <v>20</v>
      </c>
      <c r="B60" s="67"/>
      <c r="C60" s="67"/>
      <c r="D60" s="64">
        <f t="shared" si="3"/>
        <v>744</v>
      </c>
      <c r="E60" s="64"/>
      <c r="F60" s="64"/>
      <c r="G60" s="64">
        <v>68</v>
      </c>
      <c r="H60" s="64"/>
      <c r="I60" s="64"/>
      <c r="J60" s="59">
        <v>2.1</v>
      </c>
      <c r="K60" s="36">
        <f t="shared" si="4"/>
        <v>106243.20000000001</v>
      </c>
      <c r="L60" s="9"/>
    </row>
    <row r="61" spans="1:19" x14ac:dyDescent="0.25">
      <c r="A61" s="67" t="s">
        <v>21</v>
      </c>
      <c r="B61" s="67"/>
      <c r="C61" s="67"/>
      <c r="D61" s="64">
        <f t="shared" si="3"/>
        <v>720</v>
      </c>
      <c r="E61" s="64"/>
      <c r="F61" s="64"/>
      <c r="G61" s="64">
        <v>68</v>
      </c>
      <c r="H61" s="64"/>
      <c r="I61" s="64"/>
      <c r="J61" s="59">
        <v>2.1</v>
      </c>
      <c r="K61" s="36">
        <f t="shared" si="4"/>
        <v>102816</v>
      </c>
      <c r="L61" s="9"/>
    </row>
    <row r="62" spans="1:19" x14ac:dyDescent="0.25">
      <c r="A62" s="67" t="s">
        <v>22</v>
      </c>
      <c r="B62" s="67"/>
      <c r="C62" s="67"/>
      <c r="D62" s="64">
        <f t="shared" si="3"/>
        <v>744</v>
      </c>
      <c r="E62" s="64"/>
      <c r="F62" s="64"/>
      <c r="G62" s="64">
        <v>68</v>
      </c>
      <c r="H62" s="64"/>
      <c r="I62" s="64"/>
      <c r="J62" s="59">
        <v>2.1</v>
      </c>
      <c r="K62" s="36">
        <f t="shared" si="4"/>
        <v>106243.20000000001</v>
      </c>
      <c r="L62" s="9"/>
    </row>
    <row r="63" spans="1:19" x14ac:dyDescent="0.25">
      <c r="A63" s="67" t="s">
        <v>23</v>
      </c>
      <c r="B63" s="67"/>
      <c r="C63" s="67"/>
      <c r="D63" s="64">
        <f t="shared" si="3"/>
        <v>744</v>
      </c>
      <c r="E63" s="64"/>
      <c r="F63" s="64"/>
      <c r="G63" s="64">
        <v>68</v>
      </c>
      <c r="H63" s="64"/>
      <c r="I63" s="64"/>
      <c r="J63" s="59">
        <v>2.1</v>
      </c>
      <c r="K63" s="36">
        <f t="shared" si="4"/>
        <v>106243.20000000001</v>
      </c>
      <c r="L63" s="9"/>
    </row>
    <row r="64" spans="1:19" x14ac:dyDescent="0.25">
      <c r="A64" s="64" t="s">
        <v>0</v>
      </c>
      <c r="B64" s="64"/>
      <c r="C64" s="64"/>
      <c r="D64" s="64">
        <f t="shared" si="3"/>
        <v>720</v>
      </c>
      <c r="E64" s="64"/>
      <c r="F64" s="64"/>
      <c r="G64" s="64">
        <v>68</v>
      </c>
      <c r="H64" s="64"/>
      <c r="I64" s="64"/>
      <c r="J64" s="59">
        <v>2.1</v>
      </c>
      <c r="K64" s="36">
        <f t="shared" si="4"/>
        <v>102816</v>
      </c>
      <c r="L64" s="9"/>
    </row>
    <row r="65" spans="1:19" x14ac:dyDescent="0.25">
      <c r="A65" s="64" t="s">
        <v>2</v>
      </c>
      <c r="B65" s="64"/>
      <c r="C65" s="64"/>
      <c r="D65" s="64">
        <f t="shared" si="3"/>
        <v>745</v>
      </c>
      <c r="E65" s="64"/>
      <c r="F65" s="64"/>
      <c r="G65" s="64">
        <v>68</v>
      </c>
      <c r="H65" s="64"/>
      <c r="I65" s="64"/>
      <c r="J65" s="59">
        <v>2.1</v>
      </c>
      <c r="K65" s="36">
        <f t="shared" si="4"/>
        <v>106386</v>
      </c>
      <c r="L65" s="9"/>
    </row>
    <row r="66" spans="1:19" x14ac:dyDescent="0.25">
      <c r="A66" s="64" t="s">
        <v>3</v>
      </c>
      <c r="B66" s="64"/>
      <c r="C66" s="64"/>
      <c r="D66" s="64">
        <f t="shared" si="3"/>
        <v>720</v>
      </c>
      <c r="E66" s="64"/>
      <c r="F66" s="64"/>
      <c r="G66" s="64">
        <v>68</v>
      </c>
      <c r="H66" s="64"/>
      <c r="I66" s="64"/>
      <c r="J66" s="59">
        <v>2.1</v>
      </c>
      <c r="K66" s="36">
        <f t="shared" si="4"/>
        <v>102816</v>
      </c>
      <c r="L66" s="9"/>
    </row>
    <row r="67" spans="1:19" x14ac:dyDescent="0.25">
      <c r="A67" s="64" t="s">
        <v>4</v>
      </c>
      <c r="B67" s="64"/>
      <c r="C67" s="64"/>
      <c r="D67" s="64">
        <f t="shared" si="3"/>
        <v>744</v>
      </c>
      <c r="E67" s="64"/>
      <c r="F67" s="64"/>
      <c r="G67" s="64">
        <v>68</v>
      </c>
      <c r="H67" s="64"/>
      <c r="I67" s="64"/>
      <c r="J67" s="59">
        <v>2.1</v>
      </c>
      <c r="K67" s="36">
        <f t="shared" si="4"/>
        <v>106243.20000000001</v>
      </c>
      <c r="L67" s="9"/>
    </row>
    <row r="68" spans="1:19" x14ac:dyDescent="0.25">
      <c r="A68" s="4"/>
      <c r="B68" s="4"/>
      <c r="C68" s="4"/>
      <c r="J68" s="8" t="s">
        <v>33</v>
      </c>
      <c r="K68" s="36">
        <f>SUM(K56:K67)</f>
        <v>1250928</v>
      </c>
      <c r="L68" s="9"/>
    </row>
    <row r="69" spans="1:19" ht="9.75" customHeight="1" x14ac:dyDescent="0.25">
      <c r="A69" s="4"/>
      <c r="B69" s="4"/>
      <c r="C69" s="4"/>
      <c r="L69" s="17"/>
      <c r="M69" s="17"/>
      <c r="S69" s="3"/>
    </row>
    <row r="70" spans="1:19" ht="15" customHeight="1" x14ac:dyDescent="0.25">
      <c r="H70" s="62" t="s">
        <v>47</v>
      </c>
      <c r="I70" s="62"/>
      <c r="J70" s="62"/>
      <c r="K70" s="62"/>
      <c r="O70" s="3"/>
    </row>
    <row r="71" spans="1:19" x14ac:dyDescent="0.25">
      <c r="H71" s="61">
        <f>I29+K52+K68+P17</f>
        <v>33468788</v>
      </c>
      <c r="I71" s="61"/>
      <c r="J71" s="61"/>
      <c r="K71" s="61"/>
    </row>
    <row r="72" spans="1:19" ht="9.75" customHeight="1" x14ac:dyDescent="0.25">
      <c r="I72" s="3"/>
      <c r="J72" s="3"/>
    </row>
    <row r="73" spans="1:19" x14ac:dyDescent="0.25">
      <c r="A73" t="s">
        <v>26</v>
      </c>
    </row>
    <row r="74" spans="1:19" x14ac:dyDescent="0.25">
      <c r="A74" t="s">
        <v>27</v>
      </c>
    </row>
  </sheetData>
  <mergeCells count="121">
    <mergeCell ref="A49:C49"/>
    <mergeCell ref="A50:C50"/>
    <mergeCell ref="A51:C51"/>
    <mergeCell ref="G48:I48"/>
    <mergeCell ref="G49:I49"/>
    <mergeCell ref="G50:I50"/>
    <mergeCell ref="G51:I51"/>
    <mergeCell ref="A39:C39"/>
    <mergeCell ref="G39:I39"/>
    <mergeCell ref="A48:C48"/>
    <mergeCell ref="G40:I40"/>
    <mergeCell ref="A40:C40"/>
    <mergeCell ref="G47:I47"/>
    <mergeCell ref="A47:C47"/>
    <mergeCell ref="G43:I43"/>
    <mergeCell ref="A43:C43"/>
    <mergeCell ref="G41:I41"/>
    <mergeCell ref="A41:C41"/>
    <mergeCell ref="A46:C46"/>
    <mergeCell ref="G46:I46"/>
    <mergeCell ref="I23:I24"/>
    <mergeCell ref="I25:I26"/>
    <mergeCell ref="I27:I28"/>
    <mergeCell ref="A23:A24"/>
    <mergeCell ref="A25:A26"/>
    <mergeCell ref="A27:A28"/>
    <mergeCell ref="B21:B22"/>
    <mergeCell ref="B23:B24"/>
    <mergeCell ref="B25:B26"/>
    <mergeCell ref="I13:I14"/>
    <mergeCell ref="I19:I20"/>
    <mergeCell ref="A17:A18"/>
    <mergeCell ref="B17:B18"/>
    <mergeCell ref="I17:I18"/>
    <mergeCell ref="A21:A22"/>
    <mergeCell ref="A15:A16"/>
    <mergeCell ref="B15:B16"/>
    <mergeCell ref="I21:I22"/>
    <mergeCell ref="G45:I45"/>
    <mergeCell ref="A45:C45"/>
    <mergeCell ref="A44:C44"/>
    <mergeCell ref="G44:I44"/>
    <mergeCell ref="A42:C42"/>
    <mergeCell ref="G42:I42"/>
    <mergeCell ref="I7:I8"/>
    <mergeCell ref="A5:A6"/>
    <mergeCell ref="B5:B6"/>
    <mergeCell ref="I5:I6"/>
    <mergeCell ref="A11:A12"/>
    <mergeCell ref="B11:B12"/>
    <mergeCell ref="I11:I12"/>
    <mergeCell ref="A9:A10"/>
    <mergeCell ref="B9:B10"/>
    <mergeCell ref="I9:I10"/>
    <mergeCell ref="A7:A8"/>
    <mergeCell ref="B7:B8"/>
    <mergeCell ref="B27:B28"/>
    <mergeCell ref="A19:A20"/>
    <mergeCell ref="B19:B20"/>
    <mergeCell ref="I15:I16"/>
    <mergeCell ref="A13:A14"/>
    <mergeCell ref="B13:B14"/>
    <mergeCell ref="A60:C60"/>
    <mergeCell ref="G60:I60"/>
    <mergeCell ref="D59:F59"/>
    <mergeCell ref="D60:F60"/>
    <mergeCell ref="A58:C58"/>
    <mergeCell ref="G58:I58"/>
    <mergeCell ref="D58:F58"/>
    <mergeCell ref="A55:C55"/>
    <mergeCell ref="D55:F55"/>
    <mergeCell ref="A56:C56"/>
    <mergeCell ref="G56:I56"/>
    <mergeCell ref="G57:I57"/>
    <mergeCell ref="A67:C67"/>
    <mergeCell ref="G67:I67"/>
    <mergeCell ref="A65:C65"/>
    <mergeCell ref="G65:I65"/>
    <mergeCell ref="A66:C66"/>
    <mergeCell ref="G66:I66"/>
    <mergeCell ref="D65:F65"/>
    <mergeCell ref="D66:F66"/>
    <mergeCell ref="D67:F67"/>
    <mergeCell ref="A63:C63"/>
    <mergeCell ref="G63:I63"/>
    <mergeCell ref="A64:C64"/>
    <mergeCell ref="G64:I64"/>
    <mergeCell ref="D63:F63"/>
    <mergeCell ref="D64:F64"/>
    <mergeCell ref="A61:C61"/>
    <mergeCell ref="G61:I61"/>
    <mergeCell ref="A62:C62"/>
    <mergeCell ref="G62:I62"/>
    <mergeCell ref="D61:F61"/>
    <mergeCell ref="D62:F62"/>
    <mergeCell ref="A59:C59"/>
    <mergeCell ref="G59:I59"/>
    <mergeCell ref="A1:I1"/>
    <mergeCell ref="H71:K71"/>
    <mergeCell ref="H70:K70"/>
    <mergeCell ref="L3:P3"/>
    <mergeCell ref="A38:K38"/>
    <mergeCell ref="A54:K54"/>
    <mergeCell ref="D47:F47"/>
    <mergeCell ref="D48:F48"/>
    <mergeCell ref="D49:F49"/>
    <mergeCell ref="D50:F50"/>
    <mergeCell ref="D51:F51"/>
    <mergeCell ref="A3:I3"/>
    <mergeCell ref="D56:F56"/>
    <mergeCell ref="D57:F57"/>
    <mergeCell ref="G55:I55"/>
    <mergeCell ref="D39:F39"/>
    <mergeCell ref="D40:F40"/>
    <mergeCell ref="D41:F41"/>
    <mergeCell ref="D42:F42"/>
    <mergeCell ref="D43:F43"/>
    <mergeCell ref="D44:F44"/>
    <mergeCell ref="D45:F45"/>
    <mergeCell ref="D46:F46"/>
    <mergeCell ref="A57:C57"/>
  </mergeCells>
  <phoneticPr fontId="9" type="noConversion"/>
  <pageMargins left="0.25" right="0.25" top="0.3" bottom="0.3" header="0.3" footer="0.3"/>
  <pageSetup paperSize="9" orientation="landscape" r:id="rId1"/>
  <ignoredErrors>
    <ignoredError sqref="E6 E11 E13 E15 E17 E19 E21 E23 E25 E27 D44:D45 D49 M9 M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workbookViewId="0">
      <selection activeCell="E14" sqref="E14"/>
    </sheetView>
  </sheetViews>
  <sheetFormatPr defaultRowHeight="15" x14ac:dyDescent="0.25"/>
  <cols>
    <col min="1" max="1" width="11.140625" bestFit="1" customWidth="1"/>
    <col min="2" max="2" width="18.28515625" customWidth="1"/>
    <col min="3" max="3" width="19.42578125" customWidth="1"/>
    <col min="4" max="4" width="12.5703125" customWidth="1"/>
    <col min="6" max="6" width="21.28515625" customWidth="1"/>
    <col min="7" max="7" width="10" bestFit="1" customWidth="1"/>
  </cols>
  <sheetData>
    <row r="1" spans="1:17" x14ac:dyDescent="0.25">
      <c r="A1" s="63" t="s">
        <v>42</v>
      </c>
      <c r="B1" s="63"/>
      <c r="C1" s="63"/>
    </row>
    <row r="2" spans="1:17" ht="30" x14ac:dyDescent="0.25">
      <c r="A2" s="51" t="s">
        <v>14</v>
      </c>
      <c r="B2" s="38" t="s">
        <v>24</v>
      </c>
      <c r="C2" s="38" t="s">
        <v>32</v>
      </c>
    </row>
    <row r="3" spans="1:17" x14ac:dyDescent="0.25">
      <c r="A3" s="78" t="s">
        <v>16</v>
      </c>
      <c r="B3" s="78">
        <v>35</v>
      </c>
      <c r="C3" s="78">
        <f>B3*200*1000</f>
        <v>7000000</v>
      </c>
      <c r="F3" s="25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x14ac:dyDescent="0.25">
      <c r="A4" s="78"/>
      <c r="B4" s="78"/>
      <c r="C4" s="78"/>
      <c r="F4" s="24"/>
      <c r="J4" s="21"/>
    </row>
    <row r="5" spans="1:17" x14ac:dyDescent="0.25">
      <c r="A5" s="78" t="s">
        <v>17</v>
      </c>
      <c r="B5" s="78">
        <v>29</v>
      </c>
      <c r="C5" s="78">
        <f>B5*200*1000</f>
        <v>5800000</v>
      </c>
      <c r="F5" s="24"/>
      <c r="J5" s="21"/>
    </row>
    <row r="6" spans="1:17" x14ac:dyDescent="0.25">
      <c r="A6" s="78"/>
      <c r="B6" s="78"/>
      <c r="C6" s="78"/>
      <c r="F6" s="24"/>
      <c r="J6" s="21"/>
    </row>
    <row r="7" spans="1:17" x14ac:dyDescent="0.25">
      <c r="A7" s="78" t="s">
        <v>18</v>
      </c>
      <c r="B7" s="78">
        <v>30</v>
      </c>
      <c r="C7" s="78">
        <f>B7*200*1000</f>
        <v>6000000</v>
      </c>
      <c r="F7" s="25"/>
      <c r="J7" s="21"/>
    </row>
    <row r="8" spans="1:17" x14ac:dyDescent="0.25">
      <c r="A8" s="78"/>
      <c r="B8" s="78"/>
      <c r="C8" s="78"/>
      <c r="F8" s="25"/>
      <c r="J8" s="21"/>
    </row>
    <row r="9" spans="1:17" x14ac:dyDescent="0.25">
      <c r="A9" s="78" t="s">
        <v>19</v>
      </c>
      <c r="B9" s="78">
        <v>26</v>
      </c>
      <c r="C9" s="78">
        <f>B9*200*1000</f>
        <v>5200000</v>
      </c>
      <c r="F9" s="25"/>
      <c r="J9" s="21"/>
    </row>
    <row r="10" spans="1:17" x14ac:dyDescent="0.25">
      <c r="A10" s="78"/>
      <c r="B10" s="78"/>
      <c r="C10" s="78"/>
      <c r="F10" s="25"/>
      <c r="J10" s="21"/>
    </row>
    <row r="11" spans="1:17" x14ac:dyDescent="0.25">
      <c r="A11" s="78" t="s">
        <v>20</v>
      </c>
      <c r="B11" s="78">
        <v>24</v>
      </c>
      <c r="C11" s="78">
        <f>B11*200*1000</f>
        <v>4800000</v>
      </c>
      <c r="F11" s="25"/>
      <c r="J11" s="21"/>
    </row>
    <row r="12" spans="1:17" x14ac:dyDescent="0.25">
      <c r="A12" s="78"/>
      <c r="B12" s="78"/>
      <c r="C12" s="78"/>
      <c r="F12" s="25"/>
      <c r="H12" s="79"/>
      <c r="J12" s="21"/>
    </row>
    <row r="13" spans="1:17" x14ac:dyDescent="0.25">
      <c r="A13" s="78" t="s">
        <v>21</v>
      </c>
      <c r="B13" s="78">
        <v>24</v>
      </c>
      <c r="C13" s="78">
        <f>B13*200*1000</f>
        <v>4800000</v>
      </c>
      <c r="F13" s="25"/>
      <c r="H13" s="80"/>
      <c r="J13" s="21"/>
    </row>
    <row r="14" spans="1:17" x14ac:dyDescent="0.25">
      <c r="A14" s="78"/>
      <c r="B14" s="78"/>
      <c r="C14" s="78"/>
      <c r="F14" s="25"/>
      <c r="J14" s="21"/>
    </row>
    <row r="15" spans="1:17" x14ac:dyDescent="0.25">
      <c r="A15" s="78" t="s">
        <v>22</v>
      </c>
      <c r="B15" s="78">
        <v>27</v>
      </c>
      <c r="C15" s="78">
        <f>B15*200*1000</f>
        <v>5400000</v>
      </c>
      <c r="F15" s="21"/>
      <c r="J15" s="21"/>
    </row>
    <row r="16" spans="1:17" x14ac:dyDescent="0.25">
      <c r="A16" s="78"/>
      <c r="B16" s="78"/>
      <c r="C16" s="78"/>
      <c r="F16" s="21"/>
      <c r="J16" s="22"/>
    </row>
    <row r="17" spans="1:6" x14ac:dyDescent="0.25">
      <c r="A17" s="78" t="s">
        <v>23</v>
      </c>
      <c r="B17" s="78">
        <v>25</v>
      </c>
      <c r="C17" s="78">
        <f>B17*200*1000</f>
        <v>5000000</v>
      </c>
      <c r="F17" s="21"/>
    </row>
    <row r="18" spans="1:6" x14ac:dyDescent="0.25">
      <c r="A18" s="78"/>
      <c r="B18" s="78"/>
      <c r="C18" s="78"/>
      <c r="F18" s="21"/>
    </row>
    <row r="19" spans="1:6" x14ac:dyDescent="0.25">
      <c r="A19" s="78" t="s">
        <v>0</v>
      </c>
      <c r="B19" s="78">
        <v>23</v>
      </c>
      <c r="C19" s="78">
        <f>B19*200*1000</f>
        <v>4600000</v>
      </c>
    </row>
    <row r="20" spans="1:6" x14ac:dyDescent="0.25">
      <c r="A20" s="78"/>
      <c r="B20" s="78"/>
      <c r="C20" s="78"/>
    </row>
    <row r="21" spans="1:6" x14ac:dyDescent="0.25">
      <c r="A21" s="78" t="s">
        <v>2</v>
      </c>
      <c r="B21" s="78">
        <v>25</v>
      </c>
      <c r="C21" s="78">
        <f>B21*200*1000</f>
        <v>5000000</v>
      </c>
    </row>
    <row r="22" spans="1:6" x14ac:dyDescent="0.25">
      <c r="A22" s="78"/>
      <c r="B22" s="78"/>
      <c r="C22" s="78"/>
    </row>
    <row r="23" spans="1:6" x14ac:dyDescent="0.25">
      <c r="A23" s="78" t="s">
        <v>3</v>
      </c>
      <c r="B23" s="78">
        <v>28</v>
      </c>
      <c r="C23" s="78">
        <f>B23*200*1000</f>
        <v>5600000</v>
      </c>
    </row>
    <row r="24" spans="1:6" x14ac:dyDescent="0.25">
      <c r="A24" s="78"/>
      <c r="B24" s="78"/>
      <c r="C24" s="78"/>
    </row>
    <row r="25" spans="1:6" x14ac:dyDescent="0.25">
      <c r="A25" s="78" t="s">
        <v>4</v>
      </c>
      <c r="B25" s="78">
        <v>34</v>
      </c>
      <c r="C25" s="78">
        <f>B25*200*1000</f>
        <v>6800000</v>
      </c>
    </row>
    <row r="26" spans="1:6" x14ac:dyDescent="0.25">
      <c r="A26" s="78"/>
      <c r="B26" s="78"/>
      <c r="C26" s="78"/>
    </row>
    <row r="27" spans="1:6" x14ac:dyDescent="0.25">
      <c r="A27" s="33" t="s">
        <v>33</v>
      </c>
      <c r="B27" s="52">
        <f>B3+B5+B7+B9+B11+B13+B15+B17+B19+B21+B23+B25</f>
        <v>330</v>
      </c>
      <c r="C27" s="53">
        <f>C3+C5+C7+C9+C11+C13+C15+C17+C19+C21+C23+C25</f>
        <v>66000000</v>
      </c>
    </row>
    <row r="30" spans="1:6" x14ac:dyDescent="0.25">
      <c r="A30" s="54" t="s">
        <v>43</v>
      </c>
    </row>
  </sheetData>
  <mergeCells count="38">
    <mergeCell ref="A1:C1"/>
    <mergeCell ref="A3:A4"/>
    <mergeCell ref="B3:B4"/>
    <mergeCell ref="C3:C4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H12:H13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</mergeCells>
  <pageMargins left="0.25" right="0.25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4"/>
  <sheetViews>
    <sheetView workbookViewId="0">
      <selection activeCell="O8" sqref="O8"/>
    </sheetView>
  </sheetViews>
  <sheetFormatPr defaultRowHeight="15" x14ac:dyDescent="0.25"/>
  <cols>
    <col min="1" max="1" width="8.85546875" customWidth="1"/>
    <col min="2" max="2" width="5.85546875" customWidth="1"/>
    <col min="3" max="3" width="9.7109375" customWidth="1"/>
    <col min="4" max="4" width="8.28515625" customWidth="1"/>
    <col min="5" max="5" width="7.42578125" customWidth="1"/>
    <col min="6" max="6" width="7.140625" customWidth="1"/>
    <col min="7" max="7" width="4.5703125" customWidth="1"/>
    <col min="8" max="8" width="19.42578125" customWidth="1"/>
    <col min="9" max="9" width="13.5703125" customWidth="1"/>
  </cols>
  <sheetData>
    <row r="2" spans="1:9" x14ac:dyDescent="0.25">
      <c r="A2" s="81" t="s">
        <v>44</v>
      </c>
      <c r="B2" s="81"/>
      <c r="C2" s="81"/>
      <c r="D2" s="81"/>
      <c r="E2" s="81"/>
      <c r="F2" s="81"/>
      <c r="G2" s="81"/>
      <c r="H2" s="81"/>
      <c r="I2" s="81"/>
    </row>
    <row r="3" spans="1:9" x14ac:dyDescent="0.25">
      <c r="A3" s="65" t="s">
        <v>34</v>
      </c>
      <c r="B3" s="83"/>
      <c r="C3" s="65" t="s">
        <v>39</v>
      </c>
      <c r="D3" s="66"/>
      <c r="E3" s="65" t="s">
        <v>35</v>
      </c>
      <c r="F3" s="66"/>
      <c r="G3" s="83"/>
      <c r="H3" s="26" t="s">
        <v>41</v>
      </c>
      <c r="I3" s="26" t="s">
        <v>36</v>
      </c>
    </row>
    <row r="4" spans="1:9" x14ac:dyDescent="0.25">
      <c r="A4" s="32"/>
      <c r="B4" s="18"/>
      <c r="C4" s="29"/>
      <c r="D4" s="30"/>
      <c r="G4" s="18"/>
      <c r="H4" s="27"/>
      <c r="I4" s="27"/>
    </row>
    <row r="5" spans="1:9" x14ac:dyDescent="0.25">
      <c r="A5" s="84">
        <f>'SEK+TER+ PR 2025.'!I29</f>
        <v>15661460</v>
      </c>
      <c r="B5" s="85"/>
      <c r="C5" s="84">
        <v>15452640</v>
      </c>
      <c r="D5" s="85"/>
      <c r="E5" s="84">
        <v>1250928</v>
      </c>
      <c r="F5" s="86"/>
      <c r="G5" s="85"/>
      <c r="H5" s="28">
        <v>1103760</v>
      </c>
      <c r="I5" s="28">
        <f>'GUBICI 2025.'!C27</f>
        <v>66000000</v>
      </c>
    </row>
    <row r="6" spans="1:9" x14ac:dyDescent="0.25">
      <c r="A6" s="31"/>
      <c r="B6" s="20"/>
      <c r="C6" s="31"/>
      <c r="D6" s="20"/>
      <c r="E6" s="19"/>
      <c r="F6" s="19"/>
      <c r="G6" s="20"/>
      <c r="H6" s="5"/>
      <c r="I6" s="5"/>
    </row>
    <row r="7" spans="1:9" x14ac:dyDescent="0.25">
      <c r="A7" s="16" t="s">
        <v>37</v>
      </c>
      <c r="B7" s="82">
        <f>A5+C5+E5+I5+H5</f>
        <v>99468788</v>
      </c>
      <c r="C7" s="82"/>
      <c r="D7" s="82"/>
      <c r="E7" s="82"/>
      <c r="F7" s="82"/>
      <c r="G7" s="82"/>
      <c r="H7" s="82"/>
      <c r="I7" s="82"/>
    </row>
    <row r="9" spans="1:9" x14ac:dyDescent="0.25">
      <c r="H9" s="56">
        <f>B7</f>
        <v>99468788</v>
      </c>
    </row>
    <row r="10" spans="1:9" x14ac:dyDescent="0.25">
      <c r="C10" s="23"/>
      <c r="D10" s="23"/>
      <c r="H10" s="23">
        <v>10365919226</v>
      </c>
      <c r="I10" t="s">
        <v>38</v>
      </c>
    </row>
    <row r="11" spans="1:9" x14ac:dyDescent="0.25">
      <c r="H11" s="23">
        <f>16.8*1000000</f>
        <v>16800000</v>
      </c>
      <c r="I11" t="s">
        <v>45</v>
      </c>
    </row>
    <row r="12" spans="1:9" x14ac:dyDescent="0.25">
      <c r="H12" s="23">
        <f>H10+H11</f>
        <v>10382719226</v>
      </c>
      <c r="I12" t="s">
        <v>40</v>
      </c>
    </row>
    <row r="13" spans="1:9" x14ac:dyDescent="0.25">
      <c r="H13" s="23"/>
    </row>
    <row r="14" spans="1:9" x14ac:dyDescent="0.25">
      <c r="H14" s="55">
        <f>H9/H12*100</f>
        <v>0.95802251640316105</v>
      </c>
      <c r="I14" t="s">
        <v>40</v>
      </c>
    </row>
  </sheetData>
  <mergeCells count="8">
    <mergeCell ref="A2:I2"/>
    <mergeCell ref="B7:I7"/>
    <mergeCell ref="A3:B3"/>
    <mergeCell ref="C3:D3"/>
    <mergeCell ref="E3:G3"/>
    <mergeCell ref="A5:B5"/>
    <mergeCell ref="E5:G5"/>
    <mergeCell ref="C5:D5"/>
  </mergeCells>
  <pageMargins left="0.25" right="0.25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SEK+TER+ PR 2025.</vt:lpstr>
      <vt:lpstr>GUBICI 2025.</vt:lpstr>
      <vt:lpstr>UKUPNO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Muris Bakalović</dc:creator>
  <cp:lastModifiedBy>Mirko Šegrt</cp:lastModifiedBy>
  <cp:lastPrinted>2024-10-28T10:02:06Z</cp:lastPrinted>
  <dcterms:created xsi:type="dcterms:W3CDTF">2015-05-12T07:21:23Z</dcterms:created>
  <dcterms:modified xsi:type="dcterms:W3CDTF">2024-10-28T10:22:58Z</dcterms:modified>
</cp:coreProperties>
</file>